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<sst xmlns="http://schemas.openxmlformats.org/spreadsheetml/2006/main" count="362" uniqueCount="119">
  <si>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</si>
  <si>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</si>
  <si>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</si>
  <si>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</si>
  <si>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</si>
  <si>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</si>
  <si>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</si>
  <si>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</si>
  <si>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</si>
  <si>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</si>
  <si>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</si>
  <si>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</si>
  <si>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</si>
  <si>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</si>
  <si>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</si>
  <si>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</si>
  <si>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</si>
  <si>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</si>
  <si>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</si>
  <si>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</si>
  <si>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</si>
  <si>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</si>
  <si>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</si>
  <si>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</si>
  <si>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</si>
  <si>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</si>
  <si>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</si>
  <si>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</si>
  <si>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</si>
  <si>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</si>
  <si>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</si>
  <si>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</si>
  <si>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</si>
  <si>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</si>
  <si>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</si>
  <si>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</si>
  <si>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</si>
  <si>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</si>
  <si>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</si>
  <si>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</si>
  <si>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</si>
  <si>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</si>
  <si>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</si>
  <si>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</si>
  <si>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</si>
  <si>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</si>
  <si>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</si>
  <si>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</si>
  <si>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</si>
  <si>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</si>
  <si>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</si>
  <si>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</si>
  <si>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</si>
  <si>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</si>
  <si>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</si>
  <si>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</si>
  <si>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</si>
  <si>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</si>
  <si>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</si>
  <si>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</si>
  <si>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</si>
  <si>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</si>
  <si>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</si>
  <si>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</si>
  <si>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</si>
  <si>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</si>
  <si>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</si>
  <si>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</si>
  <si>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</si>
  <si>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</si>
  <si>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</si>
  <si>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</si>
  <si>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</si>
  <si>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</si>
  <si>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</si>
  <si>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</si>
  <si>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</si>
  <si>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</si>
  <si>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</si>
  <si>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</si>
  <si>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</si>
  <si>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</si>
  <si>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</si>
  <si>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</si>
  <si>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</si>
  <si>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</si>
  <si>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</si>
  <si>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</si>
  <si>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</si>
  <si>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</si>
  <si>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</si>
  <si>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</si>
  <si>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</si>
  <si>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</si>
  <si>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</si>
  <si>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</si>
  <si>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</si>
  <si>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</si>
  <si>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</si>
  <si>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</si>
  <si>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</si>
  <si>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</si>
  <si>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</si>
  <si>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</si>
  <si>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</si>
  <si>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</si>
  <si>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</si>
  <si>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</si>
  <si>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станом на 22.08.2019</t>
  </si>
  <si>
    <r>
      <t xml:space="preserve">станом на 22.08.2019р.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</si>
  <si>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2019 року</t>
  </si>
  <si>
    <t>Фактичні надходження (вересень)</t>
  </si>
  <si>
    <t xml:space="preserve">Динаміка надходжень до бюджету розвитку за вересень 2019 р. </t>
  </si>
  <si>
    <t>план на січень-вересень 2019р.</t>
  </si>
  <si>
    <t>станом на 30.09.2019</t>
  </si>
  <si>
    <r>
      <t xml:space="preserve">станом на 30.09.2019р.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</si>
  <si>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30.09.2019р.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</si>
  <si>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30.09.2019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</si>
  <si>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30.09.2019р. :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</si>
</sst>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45"/>
      <color indexed="8"/>
      <name val="Times New Roman"/>
      <family val="1"/>
    </font>
    <font>
      <sz val="2.1"/>
      <color indexed="8"/>
      <name val="Times New Roman"/>
      <family val="1"/>
    </font>
    <font>
      <sz val="3.65"/>
      <color indexed="8"/>
      <name val="Times New Roman"/>
      <family val="1"/>
    </font>
    <font>
      <sz val="7.65"/>
      <color indexed="8"/>
      <name val="Times New Roman"/>
      <family val="1"/>
    </font>
    <font>
      <sz val="8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75" fillId="0" borderId="0">
      <alignment/>
      <protection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2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5"/>
          <c:w val="0.975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1415386"/>
        <c:axId val="60085291"/>
      </c:lineChart>
      <c:catAx>
        <c:axId val="514153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 val="autoZero"/>
        <c:auto val="0"/>
        <c:lblOffset val="100"/>
        <c:tickLblSkip val="1"/>
        <c:noMultiLvlLbl val="0"/>
      </c:catAx>
      <c:valAx>
        <c:axId val="600852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30.09.2019</a:t>
            </a:r>
          </a:p>
        </c:rich>
      </c:tx>
      <c:layout>
        <c:manualLayout>
          <c:xMode val="factor"/>
          <c:yMode val="factor"/>
          <c:x val="0.059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525"/>
          <c:w val="0.838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6173652"/>
        <c:axId val="57127413"/>
      </c:bar3D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7365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0775"/>
          <c:w val="0.075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85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38"/>
          <c:w val="0.8632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4384670"/>
        <c:axId val="63917711"/>
      </c:bar3D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4670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2575"/>
          <c:w val="0.138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896708"/>
        <c:axId val="35070373"/>
      </c:lineChart>
      <c:catAx>
        <c:axId val="38967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auto val="0"/>
        <c:lblOffset val="100"/>
        <c:tickLblSkip val="1"/>
        <c:noMultiLvlLbl val="0"/>
      </c:catAx>
      <c:valAx>
        <c:axId val="2212793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5"/>
          <c:w val="0.973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0"/>
        <c:lblOffset val="100"/>
        <c:tickLblSkip val="1"/>
        <c:noMultiLvlLbl val="0"/>
      </c:catAx>
      <c:valAx>
        <c:axId val="47532281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25137346"/>
        <c:axId val="24909523"/>
      </c:lineChart>
      <c:dateAx>
        <c:axId val="251373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90952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2859116"/>
        <c:axId val="4405453"/>
      </c:lineChart>
      <c:dateAx>
        <c:axId val="228591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54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0545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59116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39649078"/>
        <c:axId val="21297383"/>
      </c:lineChart>
      <c:dateAx>
        <c:axId val="396490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9738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29738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64907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57458720"/>
        <c:axId val="47366433"/>
      </c:lineChart>
      <c:dateAx>
        <c:axId val="574587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36643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95"/>
          <c:w val="0.9695"/>
          <c:h val="0.840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3644714"/>
        <c:axId val="11475835"/>
      </c:lineChart>
      <c:dateAx>
        <c:axId val="23644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7583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47583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4471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1492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58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2460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5332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30.09.2019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47625</xdr:rowOff>
    </xdr:from>
    <xdr:to>
      <xdr:col>10</xdr:col>
      <xdr:colOff>219075</xdr:colOff>
      <xdr:row>9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24600" y="1343025"/>
          <a:ext cx="1228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53325" y="1343025"/>
          <a:ext cx="1133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400 533,3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вересень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371475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477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27 218,6</a:t>
          </a:r>
        </a:p>
      </xdr:txBody>
    </xdr:sp>
    <xdr:clientData/>
  </xdr:twoCellAnchor>
  <xdr:twoCellAnchor>
    <xdr:from>
      <xdr:col>6</xdr:col>
      <xdr:colOff>590550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67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вересень 2019р </a:t>
          </a:r>
        </a:p>
      </xdr:txBody>
    </xdr:sp>
    <xdr:clientData/>
  </xdr:twoCellAnchor>
  <xdr:twoCellAnchor>
    <xdr:from>
      <xdr:col>6</xdr:col>
      <xdr:colOff>552450</xdr:colOff>
      <xdr:row>8</xdr:row>
      <xdr:rowOff>47625</xdr:rowOff>
    </xdr:from>
    <xdr:to>
      <xdr:col>8</xdr:col>
      <xdr:colOff>266700</xdr:colOff>
      <xdr:row>9</xdr:row>
      <xdr:rowOff>133350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29225" y="13430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85725</xdr:rowOff>
    </xdr:from>
    <xdr:to>
      <xdr:col>14</xdr:col>
      <xdr:colOff>628650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38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666750</xdr:colOff>
      <xdr:row>8</xdr:row>
      <xdr:rowOff>47625</xdr:rowOff>
    </xdr:from>
    <xdr:to>
      <xdr:col>13</xdr:col>
      <xdr:colOff>371475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42 794,0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04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57150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67375"/>
        <a:ext cx="98298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530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1020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12234</v>
          </cell>
          <cell r="K6">
            <v>1009539.25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12.234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875" style="1" customWidth="1"/>
    <col min="3" max="3" width="11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875" style="1" customWidth="1"/>
    <col min="9" max="9" width="8.00390625" style="1" customWidth="1"/>
    <col min="10" max="13" width="9.125" style="1" customWidth="1"/>
    <col min="14" max="14" width="10.00390625" style="1" customWidth="1"/>
    <col min="15" max="16384" width="9.125" style="1" customWidth="1"/>
  </cols>
  <sheetData>
    <row r="26" spans="1:14" ht="15" thickBot="1">
      <c r="A26" s="20"/>
      <c r="B26" s="157" t="s">
        <v>116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117</v>
      </c>
      <c r="P27" s="161"/>
    </row>
    <row r="28" spans="1:16" ht="30.75" customHeight="1">
      <c r="A28" s="151"/>
      <c r="B28" s="44" t="s">
        <v>113</v>
      </c>
      <c r="C28" s="22" t="s">
        <v>23</v>
      </c>
      <c r="D28" s="44" t="str">
        <f>B28</f>
        <v>план на січень-вересень 2019р.</v>
      </c>
      <c r="E28" s="22" t="str">
        <f>C28</f>
        <v>факт</v>
      </c>
      <c r="F28" s="43" t="str">
        <f>B28</f>
        <v>план на січень-вересень 2019р.</v>
      </c>
      <c r="G28" s="58" t="str">
        <f>C28</f>
        <v>факт</v>
      </c>
      <c r="H28" s="44" t="str">
        <f>B28</f>
        <v>план на січень-вересень 2019р.</v>
      </c>
      <c r="I28" s="22" t="str">
        <f>C28</f>
        <v>факт</v>
      </c>
      <c r="J28" s="43"/>
      <c r="K28" s="58"/>
      <c r="L28" s="41" t="str">
        <f>D28</f>
        <v>план на січень-вересень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вересень!S40</f>
        <v>1009.53925</v>
      </c>
      <c r="B29" s="45">
        <v>85070</v>
      </c>
      <c r="C29" s="45">
        <v>1505.45</v>
      </c>
      <c r="D29" s="45">
        <v>35333</v>
      </c>
      <c r="E29" s="45">
        <v>207.76</v>
      </c>
      <c r="F29" s="45">
        <v>14925</v>
      </c>
      <c r="G29" s="45">
        <v>3777.41</v>
      </c>
      <c r="H29" s="45">
        <v>18</v>
      </c>
      <c r="I29" s="45">
        <v>15</v>
      </c>
      <c r="J29" s="45"/>
      <c r="K29" s="45"/>
      <c r="L29" s="59">
        <f>H29+F29+D29+J29+B29</f>
        <v>135346</v>
      </c>
      <c r="M29" s="46">
        <f>C29+E29+G29+I29</f>
        <v>5505.62</v>
      </c>
      <c r="N29" s="47">
        <f>M29-L29</f>
        <v>-129840.38</v>
      </c>
      <c r="O29" s="162">
        <f>вересень!S30</f>
        <v>12.234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879534.1</v>
      </c>
      <c r="C48" s="28">
        <v>847850.37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151910.3</v>
      </c>
      <c r="C49" s="28">
        <v>133704.48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233884.59999999998</v>
      </c>
      <c r="C50" s="28">
        <v>250165.47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29546.4</v>
      </c>
      <c r="C51" s="28">
        <v>29535.089999999997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102445.6</v>
      </c>
      <c r="C52" s="28">
        <v>93508.33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5365.3</v>
      </c>
      <c r="C53" s="28">
        <v>6349.46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8469.86</v>
      </c>
      <c r="C54" s="28">
        <v>7734.17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32171.100000000064</v>
      </c>
      <c r="C55" s="12">
        <v>31685.900000000278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1443327.26</v>
      </c>
      <c r="C56" s="9">
        <v>1400533.2700000003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85070</v>
      </c>
      <c r="C58" s="9">
        <f>C29</f>
        <v>1505.45</v>
      </c>
    </row>
    <row r="59" spans="1:3" ht="25.5">
      <c r="A59" s="76" t="s">
        <v>53</v>
      </c>
      <c r="B59" s="9">
        <f>D29</f>
        <v>35333</v>
      </c>
      <c r="C59" s="9">
        <f>E29</f>
        <v>207.76</v>
      </c>
    </row>
    <row r="60" spans="1:3" ht="12.75">
      <c r="A60" s="76" t="s">
        <v>54</v>
      </c>
      <c r="B60" s="9">
        <f>F29</f>
        <v>14925</v>
      </c>
      <c r="C60" s="9">
        <f>G29</f>
        <v>3777.41</v>
      </c>
    </row>
    <row r="61" spans="1:3" ht="25.5">
      <c r="A61" s="76" t="s">
        <v>55</v>
      </c>
      <c r="B61" s="9">
        <f>H29</f>
        <v>18</v>
      </c>
      <c r="C61" s="9">
        <f>I29</f>
        <v>15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12.234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1009.53925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7650.257142857144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7533.8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7533.8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7533.8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7533.8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7533.8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7533.8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7533.8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7533.8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7533.8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7533.8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7533.8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7533.8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7533.8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7533.8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7533.8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7533.8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7533.8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>
        <v>1851.6</v>
      </c>
      <c r="C22" s="70">
        <v>1684.61</v>
      </c>
      <c r="D22" s="106">
        <v>1684.61</v>
      </c>
      <c r="E22" s="106">
        <f t="shared" si="2"/>
        <v>0</v>
      </c>
      <c r="F22" s="78">
        <v>122.79</v>
      </c>
      <c r="G22" s="65">
        <v>2109.15</v>
      </c>
      <c r="H22" s="65">
        <v>230.47</v>
      </c>
      <c r="I22" s="78">
        <v>23.84</v>
      </c>
      <c r="J22" s="78">
        <v>11</v>
      </c>
      <c r="K22" s="78">
        <v>0</v>
      </c>
      <c r="L22" s="78">
        <v>0</v>
      </c>
      <c r="M22" s="65">
        <f t="shared" si="0"/>
        <v>25.930000000001144</v>
      </c>
      <c r="N22" s="65">
        <v>6059.39</v>
      </c>
      <c r="O22" s="65">
        <v>6300</v>
      </c>
      <c r="P22" s="3">
        <f t="shared" si="1"/>
        <v>0.9618079365079366</v>
      </c>
      <c r="Q22" s="2">
        <v>7533.8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>
        <v>10588.96</v>
      </c>
      <c r="C23" s="70">
        <v>844.08</v>
      </c>
      <c r="D23" s="106">
        <v>844.08</v>
      </c>
      <c r="E23" s="106">
        <f t="shared" si="2"/>
        <v>0</v>
      </c>
      <c r="F23" s="78">
        <v>278.83</v>
      </c>
      <c r="G23" s="65">
        <v>2203.95</v>
      </c>
      <c r="H23" s="65">
        <v>371.21</v>
      </c>
      <c r="I23" s="78">
        <v>74.22</v>
      </c>
      <c r="J23" s="78">
        <v>14.1</v>
      </c>
      <c r="K23" s="78">
        <v>0</v>
      </c>
      <c r="L23" s="78">
        <v>0</v>
      </c>
      <c r="M23" s="65">
        <f t="shared" si="0"/>
        <v>15.35000000000195</v>
      </c>
      <c r="N23" s="65">
        <v>14390.7</v>
      </c>
      <c r="O23" s="65">
        <v>16000</v>
      </c>
      <c r="P23" s="3">
        <f>N23/O23</f>
        <v>0.89941875</v>
      </c>
      <c r="Q23" s="2">
        <v>7533.8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>
        <v>8882.3</v>
      </c>
      <c r="C24" s="74">
        <v>150.1</v>
      </c>
      <c r="D24" s="106">
        <v>150.1</v>
      </c>
      <c r="E24" s="106">
        <f t="shared" si="2"/>
        <v>0</v>
      </c>
      <c r="F24" s="78">
        <v>115</v>
      </c>
      <c r="G24" s="65">
        <v>2289</v>
      </c>
      <c r="H24" s="65">
        <v>351</v>
      </c>
      <c r="I24" s="78">
        <v>16.099</v>
      </c>
      <c r="J24" s="78">
        <v>62.5</v>
      </c>
      <c r="K24" s="78">
        <v>0</v>
      </c>
      <c r="L24" s="78">
        <v>0</v>
      </c>
      <c r="M24" s="65">
        <f t="shared" si="0"/>
        <v>15.601000000001179</v>
      </c>
      <c r="N24" s="65">
        <v>11881.6</v>
      </c>
      <c r="O24" s="65">
        <v>11000</v>
      </c>
      <c r="P24" s="3">
        <f t="shared" si="1"/>
        <v>1.0801454545454545</v>
      </c>
      <c r="Q24" s="2">
        <v>7533.8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95962.60000000002</v>
      </c>
      <c r="C25" s="85">
        <f t="shared" si="4"/>
        <v>4749.5</v>
      </c>
      <c r="D25" s="107">
        <f t="shared" si="4"/>
        <v>4749.5</v>
      </c>
      <c r="E25" s="107">
        <f t="shared" si="4"/>
        <v>0</v>
      </c>
      <c r="F25" s="85">
        <f t="shared" si="4"/>
        <v>2186.4300000000003</v>
      </c>
      <c r="G25" s="85">
        <f t="shared" si="4"/>
        <v>14690.349999999999</v>
      </c>
      <c r="H25" s="85">
        <f t="shared" si="4"/>
        <v>38600.30999999999</v>
      </c>
      <c r="I25" s="85">
        <f t="shared" si="4"/>
        <v>1676.7489999999998</v>
      </c>
      <c r="J25" s="85">
        <f t="shared" si="4"/>
        <v>592.84</v>
      </c>
      <c r="K25" s="85">
        <f t="shared" si="4"/>
        <v>822.9</v>
      </c>
      <c r="L25" s="85">
        <f t="shared" si="4"/>
        <v>427.8</v>
      </c>
      <c r="M25" s="84">
        <f t="shared" si="4"/>
        <v>945.9210000000049</v>
      </c>
      <c r="N25" s="84">
        <f t="shared" si="4"/>
        <v>160655.40000000002</v>
      </c>
      <c r="O25" s="84">
        <f t="shared" si="4"/>
        <v>173300</v>
      </c>
      <c r="P25" s="86">
        <f>N25/O25</f>
        <v>0.9270363531448357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43699</v>
      </c>
      <c r="S30" s="131">
        <f>'[2]залишки'!$G$6/1000</f>
        <v>12.234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43699</v>
      </c>
      <c r="S40" s="120">
        <f>'[2]залишки'!$K$6/1000</f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112</v>
      </c>
      <c r="S1" s="138"/>
      <c r="T1" s="138"/>
      <c r="U1" s="138"/>
      <c r="V1" s="138"/>
      <c r="W1" s="139"/>
    </row>
    <row r="2" spans="1:23" ht="15" thickBot="1">
      <c r="A2" s="140" t="s">
        <v>114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111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43710</v>
      </c>
      <c r="B4" s="65">
        <v>1467.244</v>
      </c>
      <c r="C4" s="79">
        <v>6.74</v>
      </c>
      <c r="D4" s="106">
        <v>6.74</v>
      </c>
      <c r="E4" s="106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45.21749999999997</v>
      </c>
      <c r="N4" s="65">
        <v>2999.6</v>
      </c>
      <c r="O4" s="65">
        <v>3500</v>
      </c>
      <c r="P4" s="3">
        <f aca="true" t="shared" si="1" ref="P4:P24">N4/O4</f>
        <v>0.8570285714285714</v>
      </c>
      <c r="Q4" s="2">
        <f>AVERAGE(N4:N24)</f>
        <v>7096.1055</v>
      </c>
      <c r="R4" s="94">
        <v>0</v>
      </c>
      <c r="S4" s="95">
        <v>0</v>
      </c>
      <c r="T4" s="96">
        <v>10.4</v>
      </c>
      <c r="U4" s="148">
        <v>0</v>
      </c>
      <c r="V4" s="149"/>
      <c r="W4" s="97">
        <f>R4+S4+U4+T4+V4</f>
        <v>10.4</v>
      </c>
    </row>
    <row r="5" spans="1:23" ht="12.75">
      <c r="A5" s="10">
        <v>43711</v>
      </c>
      <c r="B5" s="65">
        <v>1366.5</v>
      </c>
      <c r="C5" s="79">
        <v>15.32</v>
      </c>
      <c r="D5" s="106">
        <v>15.32</v>
      </c>
      <c r="E5" s="106">
        <f aca="true" t="shared" si="2" ref="E5:E24">C5-D5</f>
        <v>0</v>
      </c>
      <c r="F5" s="65">
        <v>72.7</v>
      </c>
      <c r="G5" s="65">
        <v>223.79</v>
      </c>
      <c r="H5" s="79">
        <v>493.45</v>
      </c>
      <c r="I5" s="78">
        <v>18.45</v>
      </c>
      <c r="J5" s="78">
        <v>11.18</v>
      </c>
      <c r="K5" s="78">
        <v>0</v>
      </c>
      <c r="L5" s="65">
        <v>0</v>
      </c>
      <c r="M5" s="65">
        <f t="shared" si="0"/>
        <v>21.89000000000015</v>
      </c>
      <c r="N5" s="65">
        <v>2223.28</v>
      </c>
      <c r="O5" s="65">
        <v>4500</v>
      </c>
      <c r="P5" s="3">
        <f t="shared" si="1"/>
        <v>0.4940622222222223</v>
      </c>
      <c r="Q5" s="2">
        <v>7096.1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8">
        <v>43712</v>
      </c>
      <c r="B6" s="65">
        <v>1747.87</v>
      </c>
      <c r="C6" s="79">
        <v>15.48</v>
      </c>
      <c r="D6" s="106">
        <v>15.48</v>
      </c>
      <c r="E6" s="106">
        <f t="shared" si="2"/>
        <v>0</v>
      </c>
      <c r="F6" s="72">
        <v>46.86</v>
      </c>
      <c r="G6" s="65">
        <v>181.5</v>
      </c>
      <c r="H6" s="80">
        <v>621.79</v>
      </c>
      <c r="I6" s="78">
        <v>285.05</v>
      </c>
      <c r="J6" s="78">
        <v>6.98</v>
      </c>
      <c r="K6" s="78">
        <v>0</v>
      </c>
      <c r="L6" s="78">
        <v>0</v>
      </c>
      <c r="M6" s="65">
        <f t="shared" si="0"/>
        <v>17.11000000000009</v>
      </c>
      <c r="N6" s="65">
        <v>2922.64</v>
      </c>
      <c r="O6" s="65">
        <v>3900</v>
      </c>
      <c r="P6" s="3">
        <f t="shared" si="1"/>
        <v>0.7493948717948717</v>
      </c>
      <c r="Q6" s="2">
        <v>7096.1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43713</v>
      </c>
      <c r="B7" s="77">
        <v>6645.33</v>
      </c>
      <c r="C7" s="79">
        <v>22.31</v>
      </c>
      <c r="D7" s="106">
        <v>22.31</v>
      </c>
      <c r="E7" s="106">
        <f t="shared" si="2"/>
        <v>0</v>
      </c>
      <c r="F7" s="65">
        <v>69.04</v>
      </c>
      <c r="G7" s="65">
        <v>105.97</v>
      </c>
      <c r="H7" s="79">
        <v>500.68</v>
      </c>
      <c r="I7" s="78">
        <v>42.55</v>
      </c>
      <c r="J7" s="78">
        <v>21.14</v>
      </c>
      <c r="K7" s="78">
        <v>0</v>
      </c>
      <c r="L7" s="78">
        <v>0</v>
      </c>
      <c r="M7" s="65">
        <f t="shared" si="0"/>
        <v>19.650000000000205</v>
      </c>
      <c r="N7" s="65">
        <v>7426.67</v>
      </c>
      <c r="O7" s="65">
        <v>4800</v>
      </c>
      <c r="P7" s="3">
        <f t="shared" si="1"/>
        <v>1.5472229166666667</v>
      </c>
      <c r="Q7" s="2">
        <v>7096.1</v>
      </c>
      <c r="R7" s="71">
        <v>0</v>
      </c>
      <c r="S7" s="72">
        <v>0</v>
      </c>
      <c r="T7" s="73">
        <v>60.38</v>
      </c>
      <c r="U7" s="132">
        <v>0</v>
      </c>
      <c r="V7" s="133"/>
      <c r="W7" s="68">
        <f t="shared" si="3"/>
        <v>60.38</v>
      </c>
    </row>
    <row r="8" spans="1:23" ht="12.75">
      <c r="A8" s="108">
        <v>43714</v>
      </c>
      <c r="B8" s="65">
        <v>14074.38</v>
      </c>
      <c r="C8" s="70">
        <v>147.66</v>
      </c>
      <c r="D8" s="106">
        <v>147.66</v>
      </c>
      <c r="E8" s="106">
        <f t="shared" si="2"/>
        <v>0</v>
      </c>
      <c r="F8" s="78">
        <v>130.18</v>
      </c>
      <c r="G8" s="78">
        <v>186.77</v>
      </c>
      <c r="H8" s="65">
        <v>553.85</v>
      </c>
      <c r="I8" s="78">
        <v>70.28</v>
      </c>
      <c r="J8" s="78">
        <v>54.32</v>
      </c>
      <c r="K8" s="78">
        <v>0</v>
      </c>
      <c r="L8" s="78">
        <v>0</v>
      </c>
      <c r="M8" s="65">
        <f t="shared" si="0"/>
        <v>15.380000000000585</v>
      </c>
      <c r="N8" s="65">
        <v>15232.82</v>
      </c>
      <c r="O8" s="65">
        <v>17500</v>
      </c>
      <c r="P8" s="3">
        <f t="shared" si="1"/>
        <v>0.8704468571428571</v>
      </c>
      <c r="Q8" s="2">
        <v>7096.1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43717</v>
      </c>
      <c r="B9" s="65">
        <v>6719.16</v>
      </c>
      <c r="C9" s="70">
        <v>13977.88</v>
      </c>
      <c r="D9" s="106">
        <v>22.84</v>
      </c>
      <c r="E9" s="106">
        <f t="shared" si="2"/>
        <v>13955.039999999999</v>
      </c>
      <c r="F9" s="78">
        <v>106.88</v>
      </c>
      <c r="G9" s="82">
        <v>175</v>
      </c>
      <c r="H9" s="65">
        <v>588.8</v>
      </c>
      <c r="I9" s="78">
        <v>5.91</v>
      </c>
      <c r="J9" s="78">
        <v>121.57</v>
      </c>
      <c r="K9" s="78">
        <v>0</v>
      </c>
      <c r="L9" s="78">
        <v>0</v>
      </c>
      <c r="M9" s="65">
        <f t="shared" si="0"/>
        <v>37.32999999999984</v>
      </c>
      <c r="N9" s="65">
        <v>21732.53</v>
      </c>
      <c r="O9" s="65">
        <v>3500</v>
      </c>
      <c r="P9" s="3">
        <f t="shared" si="1"/>
        <v>6.209294285714285</v>
      </c>
      <c r="Q9" s="2">
        <v>7096.1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43718</v>
      </c>
      <c r="B10" s="65">
        <v>1261.49</v>
      </c>
      <c r="C10" s="70">
        <v>286.73</v>
      </c>
      <c r="D10" s="106">
        <v>7.23</v>
      </c>
      <c r="E10" s="106">
        <f t="shared" si="2"/>
        <v>279.5</v>
      </c>
      <c r="F10" s="78">
        <v>27.23</v>
      </c>
      <c r="G10" s="78">
        <v>192.82</v>
      </c>
      <c r="H10" s="65">
        <v>362.61</v>
      </c>
      <c r="I10" s="78">
        <v>196.67</v>
      </c>
      <c r="J10" s="78">
        <v>47.77</v>
      </c>
      <c r="K10" s="78">
        <v>0</v>
      </c>
      <c r="L10" s="78">
        <v>0</v>
      </c>
      <c r="M10" s="65">
        <f t="shared" si="0"/>
        <v>178.68</v>
      </c>
      <c r="N10" s="65">
        <v>2554</v>
      </c>
      <c r="O10" s="72">
        <v>3600</v>
      </c>
      <c r="P10" s="3">
        <f t="shared" si="1"/>
        <v>0.7094444444444444</v>
      </c>
      <c r="Q10" s="2">
        <v>7096.1</v>
      </c>
      <c r="R10" s="71">
        <v>0.00625</v>
      </c>
      <c r="S10" s="72">
        <v>0</v>
      </c>
      <c r="T10" s="70">
        <v>2.8</v>
      </c>
      <c r="U10" s="111">
        <v>1</v>
      </c>
      <c r="V10" s="112"/>
      <c r="W10" s="68">
        <f>R10+S10+U10+T10+V10</f>
        <v>3.80625</v>
      </c>
    </row>
    <row r="11" spans="1:23" ht="12.75">
      <c r="A11" s="10">
        <v>43719</v>
      </c>
      <c r="B11" s="65">
        <v>667.93</v>
      </c>
      <c r="C11" s="70">
        <v>293</v>
      </c>
      <c r="D11" s="106">
        <v>25.47</v>
      </c>
      <c r="E11" s="106">
        <f t="shared" si="2"/>
        <v>267.53</v>
      </c>
      <c r="F11" s="78">
        <v>41.61</v>
      </c>
      <c r="G11" s="78">
        <v>310.64</v>
      </c>
      <c r="H11" s="65">
        <v>339.4</v>
      </c>
      <c r="I11" s="78">
        <v>93.57</v>
      </c>
      <c r="J11" s="78">
        <v>16.6</v>
      </c>
      <c r="K11" s="78">
        <v>0</v>
      </c>
      <c r="L11" s="78">
        <v>0</v>
      </c>
      <c r="M11" s="65">
        <f t="shared" si="0"/>
        <v>25.54999999999992</v>
      </c>
      <c r="N11" s="65">
        <v>1788.3</v>
      </c>
      <c r="O11" s="65">
        <v>4900</v>
      </c>
      <c r="P11" s="3">
        <f t="shared" si="1"/>
        <v>0.36495918367346936</v>
      </c>
      <c r="Q11" s="2">
        <v>7096.1</v>
      </c>
      <c r="R11" s="69">
        <v>0.00372</v>
      </c>
      <c r="S11" s="65">
        <v>0</v>
      </c>
      <c r="T11" s="70">
        <v>0</v>
      </c>
      <c r="U11" s="111">
        <v>0</v>
      </c>
      <c r="V11" s="112"/>
      <c r="W11" s="68">
        <f t="shared" si="3"/>
        <v>0.00372</v>
      </c>
    </row>
    <row r="12" spans="1:23" ht="12.75">
      <c r="A12" s="10">
        <v>43720</v>
      </c>
      <c r="B12" s="77">
        <v>2223.41</v>
      </c>
      <c r="C12" s="70">
        <v>211.53</v>
      </c>
      <c r="D12" s="106">
        <v>25.45</v>
      </c>
      <c r="E12" s="106">
        <f t="shared" si="2"/>
        <v>186.08</v>
      </c>
      <c r="F12" s="78">
        <v>37.3</v>
      </c>
      <c r="G12" s="78">
        <v>347.32</v>
      </c>
      <c r="H12" s="65">
        <v>552.85</v>
      </c>
      <c r="I12" s="78">
        <v>48.05</v>
      </c>
      <c r="J12" s="78">
        <v>13.74</v>
      </c>
      <c r="K12" s="78">
        <v>0</v>
      </c>
      <c r="L12" s="78">
        <v>0</v>
      </c>
      <c r="M12" s="65">
        <f t="shared" si="0"/>
        <v>12.710000000000116</v>
      </c>
      <c r="N12" s="65">
        <v>3446.91</v>
      </c>
      <c r="O12" s="65">
        <v>5800</v>
      </c>
      <c r="P12" s="3">
        <f t="shared" si="1"/>
        <v>0.5942948275862069</v>
      </c>
      <c r="Q12" s="2">
        <v>7096.1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43721</v>
      </c>
      <c r="B13" s="65">
        <v>8863.17</v>
      </c>
      <c r="C13" s="70">
        <v>291.18</v>
      </c>
      <c r="D13" s="106">
        <v>13.18</v>
      </c>
      <c r="E13" s="106">
        <f t="shared" si="2"/>
        <v>278</v>
      </c>
      <c r="F13" s="78">
        <v>216.05</v>
      </c>
      <c r="G13" s="78">
        <v>370.9</v>
      </c>
      <c r="H13" s="65">
        <v>690.18</v>
      </c>
      <c r="I13" s="78">
        <v>70.83</v>
      </c>
      <c r="J13" s="78">
        <v>9.4</v>
      </c>
      <c r="K13" s="78">
        <v>0</v>
      </c>
      <c r="L13" s="78">
        <v>0</v>
      </c>
      <c r="M13" s="65">
        <f t="shared" si="0"/>
        <v>18.490000000000713</v>
      </c>
      <c r="N13" s="65">
        <v>10530.2</v>
      </c>
      <c r="O13" s="65">
        <v>6600</v>
      </c>
      <c r="P13" s="3">
        <f t="shared" si="1"/>
        <v>1.5954848484848485</v>
      </c>
      <c r="Q13" s="2">
        <v>7096.1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43724</v>
      </c>
      <c r="B14" s="65">
        <v>3062.41</v>
      </c>
      <c r="C14" s="70">
        <v>741.75</v>
      </c>
      <c r="D14" s="106">
        <v>145.45</v>
      </c>
      <c r="E14" s="106">
        <f t="shared" si="2"/>
        <v>596.3</v>
      </c>
      <c r="F14" s="78">
        <v>67.2</v>
      </c>
      <c r="G14" s="78">
        <v>332.88</v>
      </c>
      <c r="H14" s="65">
        <v>981.77</v>
      </c>
      <c r="I14" s="78">
        <v>142.79</v>
      </c>
      <c r="J14" s="78">
        <v>10.89</v>
      </c>
      <c r="K14" s="78">
        <v>646.91</v>
      </c>
      <c r="L14" s="78">
        <v>0</v>
      </c>
      <c r="M14" s="65">
        <f t="shared" si="0"/>
        <v>26.370000000000573</v>
      </c>
      <c r="N14" s="65">
        <v>6012.97</v>
      </c>
      <c r="O14" s="65">
        <v>18600</v>
      </c>
      <c r="P14" s="3">
        <f t="shared" si="1"/>
        <v>0.32327795698924733</v>
      </c>
      <c r="Q14" s="2">
        <v>7096.1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43725</v>
      </c>
      <c r="B15" s="65">
        <v>2414.6</v>
      </c>
      <c r="C15" s="66">
        <v>352.66</v>
      </c>
      <c r="D15" s="106">
        <v>90.86</v>
      </c>
      <c r="E15" s="106">
        <f t="shared" si="2"/>
        <v>261.8</v>
      </c>
      <c r="F15" s="81">
        <v>-4.76</v>
      </c>
      <c r="G15" s="81">
        <v>439.1</v>
      </c>
      <c r="H15" s="82">
        <v>791.27</v>
      </c>
      <c r="I15" s="81">
        <v>84.32</v>
      </c>
      <c r="J15" s="81">
        <v>7.1</v>
      </c>
      <c r="K15" s="81">
        <v>0</v>
      </c>
      <c r="L15" s="81">
        <v>0</v>
      </c>
      <c r="M15" s="65">
        <f t="shared" si="0"/>
        <v>31.77999999999971</v>
      </c>
      <c r="N15" s="65">
        <v>4116.07</v>
      </c>
      <c r="O15" s="72">
        <v>6800</v>
      </c>
      <c r="P15" s="3">
        <f>N15/O15</f>
        <v>0.6053044117647058</v>
      </c>
      <c r="Q15" s="2">
        <v>7096.1</v>
      </c>
      <c r="R15" s="69">
        <v>0.005</v>
      </c>
      <c r="S15" s="65">
        <v>0</v>
      </c>
      <c r="T15" s="74">
        <v>0</v>
      </c>
      <c r="U15" s="111">
        <v>0</v>
      </c>
      <c r="V15" s="112"/>
      <c r="W15" s="68">
        <f t="shared" si="3"/>
        <v>0.005</v>
      </c>
    </row>
    <row r="16" spans="1:23" ht="12.75">
      <c r="A16" s="10">
        <v>43726</v>
      </c>
      <c r="B16" s="65">
        <v>1475.97</v>
      </c>
      <c r="C16" s="70">
        <v>243.07</v>
      </c>
      <c r="D16" s="106">
        <v>19.05</v>
      </c>
      <c r="E16" s="106">
        <f t="shared" si="2"/>
        <v>224.01999999999998</v>
      </c>
      <c r="F16" s="78">
        <v>53.21</v>
      </c>
      <c r="G16" s="78">
        <v>417.29</v>
      </c>
      <c r="H16" s="65">
        <v>2031.89</v>
      </c>
      <c r="I16" s="78">
        <v>90.71</v>
      </c>
      <c r="J16" s="78">
        <v>21.07</v>
      </c>
      <c r="K16" s="78">
        <v>0</v>
      </c>
      <c r="L16" s="78">
        <v>0</v>
      </c>
      <c r="M16" s="65">
        <f t="shared" si="0"/>
        <v>16.729999999999087</v>
      </c>
      <c r="N16" s="65">
        <v>4349.94</v>
      </c>
      <c r="O16" s="72">
        <v>7500</v>
      </c>
      <c r="P16" s="3">
        <f t="shared" si="1"/>
        <v>0.579992</v>
      </c>
      <c r="Q16" s="2">
        <v>7096.1</v>
      </c>
      <c r="R16" s="69">
        <v>0.00199</v>
      </c>
      <c r="S16" s="65">
        <v>0</v>
      </c>
      <c r="T16" s="74">
        <v>0</v>
      </c>
      <c r="U16" s="111">
        <v>0</v>
      </c>
      <c r="V16" s="112"/>
      <c r="W16" s="68">
        <f t="shared" si="3"/>
        <v>0.00199</v>
      </c>
    </row>
    <row r="17" spans="1:23" ht="12.75">
      <c r="A17" s="10">
        <v>43727</v>
      </c>
      <c r="B17" s="65">
        <v>3227.61</v>
      </c>
      <c r="C17" s="70">
        <v>308.21</v>
      </c>
      <c r="D17" s="106">
        <v>23.63</v>
      </c>
      <c r="E17" s="106">
        <f t="shared" si="2"/>
        <v>284.58</v>
      </c>
      <c r="F17" s="78">
        <v>95.22</v>
      </c>
      <c r="G17" s="78">
        <v>328.97</v>
      </c>
      <c r="H17" s="65">
        <v>938.29</v>
      </c>
      <c r="I17" s="78">
        <v>107.94</v>
      </c>
      <c r="J17" s="78">
        <v>40.26</v>
      </c>
      <c r="K17" s="78">
        <v>0</v>
      </c>
      <c r="L17" s="78">
        <v>0</v>
      </c>
      <c r="M17" s="65">
        <f t="shared" si="0"/>
        <v>15.050000000000004</v>
      </c>
      <c r="N17" s="65">
        <v>5061.55</v>
      </c>
      <c r="O17" s="65">
        <v>12500</v>
      </c>
      <c r="P17" s="3">
        <f t="shared" si="1"/>
        <v>0.404924</v>
      </c>
      <c r="Q17" s="2">
        <v>7096.1</v>
      </c>
      <c r="R17" s="69">
        <v>0</v>
      </c>
      <c r="S17" s="65">
        <v>0</v>
      </c>
      <c r="T17" s="74">
        <v>57.117</v>
      </c>
      <c r="U17" s="111">
        <v>0</v>
      </c>
      <c r="V17" s="112"/>
      <c r="W17" s="68">
        <f t="shared" si="3"/>
        <v>57.117</v>
      </c>
    </row>
    <row r="18" spans="1:23" ht="12.75">
      <c r="A18" s="10">
        <v>43728</v>
      </c>
      <c r="B18" s="65">
        <v>10860.21</v>
      </c>
      <c r="C18" s="70">
        <v>326.1</v>
      </c>
      <c r="D18" s="106">
        <v>20.23</v>
      </c>
      <c r="E18" s="106">
        <f t="shared" si="2"/>
        <v>305.87</v>
      </c>
      <c r="F18" s="78">
        <v>57.19</v>
      </c>
      <c r="G18" s="78">
        <v>362.93</v>
      </c>
      <c r="H18" s="65">
        <v>474.98</v>
      </c>
      <c r="I18" s="78">
        <v>64.1</v>
      </c>
      <c r="J18" s="78">
        <v>6.33</v>
      </c>
      <c r="K18" s="78">
        <v>0</v>
      </c>
      <c r="L18" s="78">
        <v>0</v>
      </c>
      <c r="M18" s="65">
        <f>N18-B18-C18-F18-G18-H18-I18-J18-K18-L18</f>
        <v>24.050000000000253</v>
      </c>
      <c r="N18" s="65">
        <v>12175.89</v>
      </c>
      <c r="O18" s="65">
        <v>15300</v>
      </c>
      <c r="P18" s="3">
        <f>N18/O18</f>
        <v>0.7958098039215686</v>
      </c>
      <c r="Q18" s="2">
        <v>7096.1</v>
      </c>
      <c r="R18" s="69">
        <v>0</v>
      </c>
      <c r="S18" s="65">
        <v>0</v>
      </c>
      <c r="T18" s="70">
        <v>48.745</v>
      </c>
      <c r="U18" s="111">
        <v>0</v>
      </c>
      <c r="V18" s="112"/>
      <c r="W18" s="68">
        <f t="shared" si="3"/>
        <v>48.745</v>
      </c>
    </row>
    <row r="19" spans="1:23" ht="12.75">
      <c r="A19" s="10">
        <v>43731</v>
      </c>
      <c r="B19" s="65">
        <v>3019.1</v>
      </c>
      <c r="C19" s="70">
        <v>850.6</v>
      </c>
      <c r="D19" s="106">
        <v>332.5</v>
      </c>
      <c r="E19" s="106">
        <f t="shared" si="2"/>
        <v>518.1</v>
      </c>
      <c r="F19" s="78">
        <v>65.8</v>
      </c>
      <c r="G19" s="78">
        <v>557.3</v>
      </c>
      <c r="H19" s="65">
        <v>295.4</v>
      </c>
      <c r="I19" s="78">
        <v>103.7</v>
      </c>
      <c r="J19" s="78">
        <v>3718.5</v>
      </c>
      <c r="K19" s="78">
        <v>0</v>
      </c>
      <c r="L19" s="78">
        <v>0</v>
      </c>
      <c r="M19" s="65">
        <f>N19-B19-C19-F19-G19-H19-I19-J19-K19-L19</f>
        <v>26.53999999999951</v>
      </c>
      <c r="N19" s="65">
        <v>8636.94</v>
      </c>
      <c r="O19" s="65">
        <v>4800</v>
      </c>
      <c r="P19" s="3">
        <f t="shared" si="1"/>
        <v>1.7993625000000002</v>
      </c>
      <c r="Q19" s="2">
        <v>7096.1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43732</v>
      </c>
      <c r="B20" s="65">
        <v>804.6</v>
      </c>
      <c r="C20" s="70">
        <v>343.6</v>
      </c>
      <c r="D20" s="106">
        <v>79</v>
      </c>
      <c r="E20" s="106">
        <f t="shared" si="2"/>
        <v>264.6</v>
      </c>
      <c r="F20" s="78">
        <v>73.3</v>
      </c>
      <c r="G20" s="65">
        <v>1549.7</v>
      </c>
      <c r="H20" s="65">
        <v>295</v>
      </c>
      <c r="I20" s="78">
        <v>66.7</v>
      </c>
      <c r="J20" s="78">
        <v>1.8</v>
      </c>
      <c r="K20" s="78">
        <v>0</v>
      </c>
      <c r="L20" s="78">
        <v>0</v>
      </c>
      <c r="M20" s="65">
        <f t="shared" si="0"/>
        <v>17.70000000000027</v>
      </c>
      <c r="N20" s="65">
        <v>3152.4</v>
      </c>
      <c r="O20" s="65">
        <v>4600</v>
      </c>
      <c r="P20" s="3">
        <f t="shared" si="1"/>
        <v>0.685304347826087</v>
      </c>
      <c r="Q20" s="2">
        <v>7096.1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43733</v>
      </c>
      <c r="B21" s="65">
        <v>1164</v>
      </c>
      <c r="C21" s="70">
        <v>2078.8</v>
      </c>
      <c r="D21" s="106">
        <v>1763.3</v>
      </c>
      <c r="E21" s="106">
        <f t="shared" si="2"/>
        <v>315.5000000000002</v>
      </c>
      <c r="F21" s="78">
        <v>107.9</v>
      </c>
      <c r="G21" s="65">
        <v>1421.6</v>
      </c>
      <c r="H21" s="65">
        <v>164.7</v>
      </c>
      <c r="I21" s="78">
        <v>137.8</v>
      </c>
      <c r="J21" s="78">
        <v>3.2</v>
      </c>
      <c r="K21" s="78">
        <v>0</v>
      </c>
      <c r="L21" s="78">
        <v>0</v>
      </c>
      <c r="M21" s="65">
        <f t="shared" si="0"/>
        <v>24.49999999999982</v>
      </c>
      <c r="N21" s="65">
        <v>5102.5</v>
      </c>
      <c r="O21" s="65">
        <v>3200</v>
      </c>
      <c r="P21" s="3">
        <f t="shared" si="1"/>
        <v>1.59453125</v>
      </c>
      <c r="Q21" s="2">
        <v>7096.1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43734</v>
      </c>
      <c r="B22" s="65">
        <v>3615.8</v>
      </c>
      <c r="C22" s="70">
        <v>837.1</v>
      </c>
      <c r="D22" s="106">
        <v>638.9</v>
      </c>
      <c r="E22" s="106">
        <f t="shared" si="2"/>
        <v>198.20000000000005</v>
      </c>
      <c r="F22" s="78">
        <v>211.7</v>
      </c>
      <c r="G22" s="65">
        <v>2030.6</v>
      </c>
      <c r="H22" s="65">
        <v>352</v>
      </c>
      <c r="I22" s="78">
        <v>61.6</v>
      </c>
      <c r="J22" s="78">
        <v>6.5</v>
      </c>
      <c r="K22" s="78">
        <v>0</v>
      </c>
      <c r="L22" s="78">
        <v>0</v>
      </c>
      <c r="M22" s="65">
        <f t="shared" si="0"/>
        <v>10.599999999999817</v>
      </c>
      <c r="N22" s="65">
        <v>7125.9</v>
      </c>
      <c r="O22" s="65">
        <v>5900</v>
      </c>
      <c r="P22" s="3">
        <f t="shared" si="1"/>
        <v>1.2077796610169491</v>
      </c>
      <c r="Q22" s="2">
        <v>7096.1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43735</v>
      </c>
      <c r="B23" s="65">
        <v>12003.1</v>
      </c>
      <c r="C23" s="70">
        <v>1005.9</v>
      </c>
      <c r="D23" s="106">
        <v>704.4</v>
      </c>
      <c r="E23" s="106">
        <f t="shared" si="2"/>
        <v>301.5</v>
      </c>
      <c r="F23" s="78">
        <v>96.2</v>
      </c>
      <c r="G23" s="65">
        <v>1665.4</v>
      </c>
      <c r="H23" s="65">
        <v>372.6</v>
      </c>
      <c r="I23" s="78">
        <v>150</v>
      </c>
      <c r="J23" s="78">
        <v>17.5</v>
      </c>
      <c r="K23" s="78">
        <v>0</v>
      </c>
      <c r="L23" s="78">
        <v>0</v>
      </c>
      <c r="M23" s="65">
        <f t="shared" si="0"/>
        <v>20.299999999999613</v>
      </c>
      <c r="N23" s="65">
        <v>15331</v>
      </c>
      <c r="O23" s="65">
        <v>13400</v>
      </c>
      <c r="P23" s="3">
        <f>N23/O23</f>
        <v>1.1441044776119402</v>
      </c>
      <c r="Q23" s="2">
        <v>7096.1</v>
      </c>
      <c r="R23" s="102">
        <v>0</v>
      </c>
      <c r="S23" s="103">
        <v>0</v>
      </c>
      <c r="T23" s="104">
        <v>12.24</v>
      </c>
      <c r="U23" s="111">
        <v>0</v>
      </c>
      <c r="V23" s="112"/>
      <c r="W23" s="68">
        <f t="shared" si="3"/>
        <v>12.24</v>
      </c>
    </row>
    <row r="24" spans="1:23" ht="13.5" thickBot="1">
      <c r="A24" s="10">
        <v>43738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18000</v>
      </c>
      <c r="P24" s="3">
        <f t="shared" si="1"/>
        <v>0</v>
      </c>
      <c r="Q24" s="2">
        <v>7096.1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86683.88400000002</v>
      </c>
      <c r="C25" s="85">
        <f t="shared" si="4"/>
        <v>22355.619999999995</v>
      </c>
      <c r="D25" s="107">
        <f t="shared" si="4"/>
        <v>4119</v>
      </c>
      <c r="E25" s="107">
        <f t="shared" si="4"/>
        <v>18236.619999999995</v>
      </c>
      <c r="F25" s="85">
        <f t="shared" si="4"/>
        <v>1689.4746000000002</v>
      </c>
      <c r="G25" s="85">
        <f t="shared" si="4"/>
        <v>11365.5099</v>
      </c>
      <c r="H25" s="85">
        <f t="shared" si="4"/>
        <v>11858.599000000002</v>
      </c>
      <c r="I25" s="85">
        <f t="shared" si="4"/>
        <v>2125.8199999999997</v>
      </c>
      <c r="J25" s="85">
        <f t="shared" si="4"/>
        <v>4158.64</v>
      </c>
      <c r="K25" s="85">
        <f t="shared" si="4"/>
        <v>646.91</v>
      </c>
      <c r="L25" s="85">
        <f t="shared" si="4"/>
        <v>432.025</v>
      </c>
      <c r="M25" s="84">
        <f t="shared" si="4"/>
        <v>605.6275</v>
      </c>
      <c r="N25" s="84">
        <f t="shared" si="4"/>
        <v>141922.11</v>
      </c>
      <c r="O25" s="84">
        <f t="shared" si="4"/>
        <v>169200</v>
      </c>
      <c r="P25" s="86">
        <f>N25/O25</f>
        <v>0.8387831560283687</v>
      </c>
      <c r="Q25" s="2"/>
      <c r="R25" s="75">
        <f>SUM(R4:R24)</f>
        <v>0.01696</v>
      </c>
      <c r="S25" s="75">
        <f>SUM(S4:S24)</f>
        <v>0</v>
      </c>
      <c r="T25" s="75">
        <f>SUM(T4:T24)</f>
        <v>191.68200000000002</v>
      </c>
      <c r="U25" s="128">
        <f>SUM(U4:U24)</f>
        <v>1</v>
      </c>
      <c r="V25" s="129"/>
      <c r="W25" s="110">
        <f>R25+S25+U25+T25+V25</f>
        <v>192.69896000000003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43738</v>
      </c>
      <c r="S30" s="131">
        <v>12.234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43738</v>
      </c>
      <c r="S40" s="120">
        <v>1009.53925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2019-09-30T09:34:30Z</dcterms:modified>
  <cp:category/>
  <cp:version/>
  <cp:contentType/>
  <cp:contentStatus/>
</cp:coreProperties>
</file>